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rollj01/Dropbox (NYU Langone Health)/Prototropy paper/elife_revisions/file upload/source data/"/>
    </mc:Choice>
  </mc:AlternateContent>
  <xr:revisionPtr revIDLastSave="0" documentId="13_ncr:1_{CDA75F94-E497-364B-937D-C601042DD0CD}" xr6:coauthVersionLast="36" xr6:coauthVersionMax="36" xr10:uidLastSave="{00000000-0000-0000-0000-000000000000}"/>
  <bookViews>
    <workbookView xWindow="0" yWindow="500" windowWidth="25600" windowHeight="14200" activeTab="2" xr2:uid="{7CC5ED99-BDF6-0141-8195-805A576B37A4}"/>
  </bookViews>
  <sheets>
    <sheet name="D" sheetId="2" r:id="rId1"/>
    <sheet name="E" sheetId="1" r:id="rId2"/>
    <sheet name="F" sheetId="3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5" i="3" l="1"/>
  <c r="F55" i="3" s="1"/>
  <c r="E54" i="3"/>
  <c r="F54" i="3" s="1"/>
  <c r="F53" i="3"/>
  <c r="E53" i="3"/>
  <c r="E49" i="3"/>
  <c r="F49" i="3" s="1"/>
  <c r="E48" i="3"/>
  <c r="F48" i="3" s="1"/>
  <c r="E47" i="3"/>
  <c r="F47" i="3" s="1"/>
  <c r="D43" i="3"/>
  <c r="E43" i="3" s="1"/>
  <c r="F43" i="3" s="1"/>
  <c r="D42" i="3"/>
  <c r="E42" i="3" s="1"/>
  <c r="F42" i="3" s="1"/>
  <c r="D41" i="3"/>
  <c r="E41" i="3" s="1"/>
  <c r="F41" i="3" s="1"/>
  <c r="D37" i="3"/>
  <c r="E37" i="3" s="1"/>
  <c r="F37" i="3" s="1"/>
  <c r="D36" i="3"/>
  <c r="E36" i="3" s="1"/>
  <c r="F36" i="3" s="1"/>
  <c r="D35" i="3"/>
  <c r="E35" i="3" s="1"/>
  <c r="F35" i="3" s="1"/>
  <c r="D31" i="3"/>
  <c r="E31" i="3" s="1"/>
  <c r="F31" i="3" s="1"/>
  <c r="D30" i="3"/>
  <c r="E30" i="3" s="1"/>
  <c r="F30" i="3" s="1"/>
  <c r="D29" i="3"/>
  <c r="E29" i="3" s="1"/>
  <c r="F29" i="3" s="1"/>
  <c r="D25" i="3"/>
  <c r="E25" i="3" s="1"/>
  <c r="F25" i="3" s="1"/>
  <c r="D24" i="3"/>
  <c r="E24" i="3" s="1"/>
  <c r="F24" i="3" s="1"/>
  <c r="D23" i="3"/>
  <c r="E23" i="3" s="1"/>
  <c r="F23" i="3" s="1"/>
  <c r="D19" i="3"/>
  <c r="E19" i="3" s="1"/>
  <c r="F19" i="3" s="1"/>
  <c r="D18" i="3"/>
  <c r="E18" i="3" s="1"/>
  <c r="F18" i="3" s="1"/>
  <c r="E17" i="3"/>
  <c r="F17" i="3" s="1"/>
  <c r="D17" i="3"/>
  <c r="D13" i="3"/>
  <c r="E13" i="3" s="1"/>
  <c r="F13" i="3" s="1"/>
  <c r="D12" i="3"/>
  <c r="E12" i="3" s="1"/>
  <c r="F12" i="3" s="1"/>
  <c r="D11" i="3"/>
  <c r="E11" i="3" s="1"/>
  <c r="F11" i="3" s="1"/>
  <c r="D7" i="3"/>
  <c r="E7" i="3" s="1"/>
  <c r="F7" i="3" s="1"/>
  <c r="D6" i="3"/>
  <c r="E6" i="3" s="1"/>
  <c r="F6" i="3" s="1"/>
  <c r="D5" i="3"/>
  <c r="E5" i="3" s="1"/>
  <c r="F5" i="3" s="1"/>
  <c r="E37" i="2" l="1"/>
  <c r="E30" i="2"/>
  <c r="E31" i="2"/>
  <c r="E32" i="2"/>
  <c r="E33" i="2"/>
  <c r="E34" i="2"/>
  <c r="E35" i="2"/>
  <c r="E36" i="2"/>
  <c r="E29" i="2"/>
  <c r="E18" i="2"/>
  <c r="E19" i="2"/>
  <c r="E20" i="2"/>
  <c r="E21" i="2"/>
  <c r="E22" i="2"/>
  <c r="E23" i="2"/>
  <c r="E24" i="2"/>
  <c r="E25" i="2"/>
  <c r="E17" i="2"/>
  <c r="D37" i="2"/>
  <c r="D36" i="2"/>
  <c r="D35" i="2"/>
  <c r="D34" i="2"/>
  <c r="D33" i="2"/>
  <c r="D32" i="2"/>
  <c r="D31" i="2"/>
  <c r="D30" i="2"/>
  <c r="D29" i="2"/>
  <c r="D25" i="2"/>
  <c r="D24" i="2"/>
  <c r="D23" i="2"/>
  <c r="D22" i="2"/>
  <c r="D21" i="2"/>
  <c r="D20" i="2"/>
  <c r="D19" i="2"/>
  <c r="D18" i="2"/>
  <c r="D17" i="2"/>
  <c r="E6" i="2"/>
  <c r="E7" i="2"/>
  <c r="E8" i="2"/>
  <c r="E9" i="2"/>
  <c r="E10" i="2"/>
  <c r="E11" i="2"/>
  <c r="E12" i="2"/>
  <c r="E13" i="2"/>
  <c r="E5" i="2"/>
  <c r="D13" i="2"/>
  <c r="D12" i="2"/>
  <c r="D11" i="2"/>
  <c r="D10" i="2"/>
  <c r="D9" i="2"/>
  <c r="D8" i="2"/>
  <c r="D7" i="2"/>
  <c r="D6" i="2"/>
  <c r="D5" i="2"/>
  <c r="E38" i="1" l="1"/>
  <c r="D38" i="1"/>
  <c r="E37" i="1"/>
  <c r="D37" i="1"/>
  <c r="D36" i="1"/>
  <c r="E36" i="1" s="1"/>
  <c r="D35" i="1"/>
  <c r="E35" i="1" s="1"/>
  <c r="D34" i="1"/>
  <c r="E34" i="1" s="1"/>
  <c r="E33" i="1"/>
  <c r="D33" i="1"/>
  <c r="E32" i="1"/>
  <c r="D32" i="1"/>
  <c r="D31" i="1"/>
  <c r="E31" i="1" s="1"/>
  <c r="D30" i="1"/>
  <c r="E30" i="1" s="1"/>
  <c r="E25" i="1"/>
  <c r="D25" i="1"/>
  <c r="E24" i="1"/>
  <c r="D24" i="1"/>
  <c r="D23" i="1"/>
  <c r="E23" i="1" s="1"/>
  <c r="D22" i="1"/>
  <c r="E22" i="1" s="1"/>
  <c r="E21" i="1"/>
  <c r="D21" i="1"/>
  <c r="D20" i="1"/>
  <c r="E20" i="1" s="1"/>
  <c r="D19" i="1"/>
  <c r="E19" i="1" s="1"/>
  <c r="D18" i="1"/>
  <c r="E18" i="1" s="1"/>
  <c r="E17" i="1"/>
  <c r="D17" i="1"/>
  <c r="E13" i="1"/>
  <c r="D13" i="1"/>
  <c r="D12" i="1"/>
  <c r="E12" i="1" s="1"/>
  <c r="D11" i="1"/>
  <c r="E11" i="1" s="1"/>
  <c r="E10" i="1"/>
  <c r="D10" i="1"/>
  <c r="D9" i="1"/>
  <c r="E9" i="1" s="1"/>
  <c r="D8" i="1"/>
  <c r="E8" i="1" s="1"/>
  <c r="D7" i="1"/>
  <c r="E7" i="1" s="1"/>
  <c r="E6" i="1"/>
  <c r="D6" i="1"/>
  <c r="D5" i="1"/>
  <c r="E5" i="1" s="1"/>
</calcChain>
</file>

<file path=xl/sharedStrings.xml><?xml version="1.0" encoding="utf-8"?>
<sst xmlns="http://schemas.openxmlformats.org/spreadsheetml/2006/main" count="264" uniqueCount="39">
  <si>
    <t>Line</t>
  </si>
  <si>
    <t>Replicate</t>
  </si>
  <si>
    <t>Medium</t>
  </si>
  <si>
    <t>pCtrl</t>
  </si>
  <si>
    <t>pMTIV</t>
  </si>
  <si>
    <t>pIV</t>
  </si>
  <si>
    <t>Counted 3 wells for each cell line on 1/26/21. Resuspended in 1000ul before counting.</t>
  </si>
  <si>
    <t>Counted 3 wells for each cell line on 1/28/21. Resuspended in 1000ul before counting.</t>
  </si>
  <si>
    <t xml:space="preserve">Counted 3 wells for each cell line on 1/27/21. Resuspended in 1000ul before counting. Rest of wells were switched to fresh complete medium. </t>
  </si>
  <si>
    <t>Complete</t>
  </si>
  <si>
    <t>Count (cells / ml)</t>
  </si>
  <si>
    <t>Counted cells on 4/18/21 and plated 1/4 in new wells. Counted 250ul suspended in 1ml total pbs</t>
  </si>
  <si>
    <t>Plated</t>
  </si>
  <si>
    <t>Counted cells on 4/22/21 and plated 1/2 in new wells. Counted 250ul suspended in 1ml total pbs</t>
  </si>
  <si>
    <t>Counted cells on 4/26/21 and plated 1/2 in new wells. Counted 250ul suspended in 1ml total pbs (4:30pm)</t>
  </si>
  <si>
    <t>Counted cells on 4/30/21 and plated 3/4 in new wells. Counted 250ul suspended in 1ml total pbs (4:30pm)</t>
  </si>
  <si>
    <t>Counted cells on 5/4/21 and plated 3/4 in new wells. Counted 250ul suspended in 1ml total pbs (4:30pm)</t>
  </si>
  <si>
    <t>Counted cells on 5/10/21 and plated 3/4 in new wells. Counted 250ul suspended in 1ml total pbs (6pm)</t>
  </si>
  <si>
    <t>Counted cells on 5/20/21 and plated 3/4 in new wells. Counted 250ul suspended in 1ml total pbs (6pm)</t>
  </si>
  <si>
    <t>Counted cells on 5/29/21 and plated 3/4 in new wells. Counted 125ul in 500ul total (6pm)</t>
  </si>
  <si>
    <t>Counted cells on 6/4/21 and froze the remainder of cells down</t>
  </si>
  <si>
    <t>Frozen per vial (2 vials total per population)</t>
  </si>
  <si>
    <t>Actual cell number</t>
  </si>
  <si>
    <t>Plated 30k cells per 24well (12 wells for each pCtrl, pMTIV, pIV) on 1/25/21 in complete F-12K medium</t>
  </si>
  <si>
    <t>Counted 3 wells for each cell line on 4/14/21, 5pm. Resuspended in 500ul. Rest of wells were switched to fresh Valine-free medium</t>
  </si>
  <si>
    <t>Valine-free medium (day2)</t>
  </si>
  <si>
    <t>Counted 3 wells for each cell line on 4/16/21, 5pm. Resuspended in 500ul. Rest of wells were switched to fresh Valine-free medium</t>
  </si>
  <si>
    <t>Valine-free medium (day4)</t>
  </si>
  <si>
    <t>Counted 3 wells for each cell line on 4/18/21, 6pm. Resuspended in 500ul. Rest of wells were switched to fresh Valine-free medium</t>
  </si>
  <si>
    <t>Valine-free medium (day6)</t>
  </si>
  <si>
    <t>Seeded 100k cells pCtrl, pMTIV, pIV cells into 24well plates straight into Valine-free Medium on 4/12/21</t>
  </si>
  <si>
    <t>Valine-free medium (day10)</t>
  </si>
  <si>
    <t>Valine-free medium (day14)</t>
  </si>
  <si>
    <t>Valine-free medium (day18)</t>
  </si>
  <si>
    <t>Valine-free medium (day24)</t>
  </si>
  <si>
    <t>Valine-free medium (day34)</t>
  </si>
  <si>
    <t>Valine-free medium (day43)</t>
  </si>
  <si>
    <t>Valine-free medium (day49)</t>
  </si>
  <si>
    <t>Seeded 100k cells per 6well into complete F-12Kon 4/15/21. Switched medium to Valine-free Medium on 4/16/21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</si>
</sst>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0" fontId="1" fillId="0" borderId="0" xfId="0" applyFont="1"/>
    <xf numFmtId="0" fontId="0" fillId="0" borderId="0" xfId="0" applyFont="1"/>
    <xf numFmtId="0" fontId="3" fillId="0" borderId="0" xfId="0" applyFont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2C6EF0-8EF2-D043-AD41-96455A57F4B3}">
  <dimension ref="A1:E37"/>
  <sheetViews>
    <sheetView zoomScale="75" workbookViewId="0">
      <selection activeCell="A2" sqref="A2"/>
    </sheetView>
  </sheetViews>
  <sheetFormatPr baseColWidth="10" defaultRowHeight="16" x14ac:dyDescent="0.2"/>
  <cols>
    <col min="4" max="4" width="15.33203125" bestFit="1" customWidth="1"/>
    <col min="5" max="5" width="16.6640625" bestFit="1" customWidth="1"/>
  </cols>
  <sheetData>
    <row r="1" spans="1:5" x14ac:dyDescent="0.2">
      <c r="A1" s="3" t="s">
        <v>23</v>
      </c>
    </row>
    <row r="3" spans="1:5" x14ac:dyDescent="0.2">
      <c r="A3" s="3" t="s">
        <v>6</v>
      </c>
    </row>
    <row r="4" spans="1:5" x14ac:dyDescent="0.2">
      <c r="A4" s="1" t="s">
        <v>0</v>
      </c>
      <c r="B4" s="1" t="s">
        <v>1</v>
      </c>
      <c r="C4" s="1" t="s">
        <v>2</v>
      </c>
      <c r="D4" s="1" t="s">
        <v>10</v>
      </c>
      <c r="E4" s="1" t="s">
        <v>22</v>
      </c>
    </row>
    <row r="5" spans="1:5" x14ac:dyDescent="0.2">
      <c r="A5" t="s">
        <v>3</v>
      </c>
      <c r="B5">
        <v>1</v>
      </c>
      <c r="C5" t="s">
        <v>9</v>
      </c>
      <c r="D5">
        <f>3.585*10^4</f>
        <v>35850</v>
      </c>
      <c r="E5">
        <f>D5</f>
        <v>35850</v>
      </c>
    </row>
    <row r="6" spans="1:5" x14ac:dyDescent="0.2">
      <c r="A6" t="s">
        <v>3</v>
      </c>
      <c r="B6">
        <v>2</v>
      </c>
      <c r="C6" t="s">
        <v>9</v>
      </c>
      <c r="D6">
        <f>3.174*10^4</f>
        <v>31740</v>
      </c>
      <c r="E6">
        <f t="shared" ref="E6:E13" si="0">D6</f>
        <v>31740</v>
      </c>
    </row>
    <row r="7" spans="1:5" x14ac:dyDescent="0.2">
      <c r="A7" t="s">
        <v>3</v>
      </c>
      <c r="B7">
        <v>3</v>
      </c>
      <c r="C7" t="s">
        <v>9</v>
      </c>
      <c r="D7">
        <f>4.292*10^4</f>
        <v>42920</v>
      </c>
      <c r="E7">
        <f t="shared" si="0"/>
        <v>42920</v>
      </c>
    </row>
    <row r="8" spans="1:5" x14ac:dyDescent="0.2">
      <c r="A8" t="s">
        <v>4</v>
      </c>
      <c r="B8">
        <v>1</v>
      </c>
      <c r="C8" t="s">
        <v>9</v>
      </c>
      <c r="D8">
        <f>5.8505*10^4</f>
        <v>58505</v>
      </c>
      <c r="E8">
        <f t="shared" si="0"/>
        <v>58505</v>
      </c>
    </row>
    <row r="9" spans="1:5" x14ac:dyDescent="0.2">
      <c r="A9" t="s">
        <v>4</v>
      </c>
      <c r="B9">
        <v>2</v>
      </c>
      <c r="C9" t="s">
        <v>9</v>
      </c>
      <c r="D9">
        <f>5.684*10^4</f>
        <v>56840</v>
      </c>
      <c r="E9">
        <f t="shared" si="0"/>
        <v>56840</v>
      </c>
    </row>
    <row r="10" spans="1:5" x14ac:dyDescent="0.2">
      <c r="A10" t="s">
        <v>4</v>
      </c>
      <c r="B10">
        <v>3</v>
      </c>
      <c r="C10" t="s">
        <v>9</v>
      </c>
      <c r="D10">
        <f>5.464*10^4</f>
        <v>54640.000000000007</v>
      </c>
      <c r="E10">
        <f t="shared" si="0"/>
        <v>54640.000000000007</v>
      </c>
    </row>
    <row r="11" spans="1:5" x14ac:dyDescent="0.2">
      <c r="A11" t="s">
        <v>5</v>
      </c>
      <c r="B11">
        <v>1</v>
      </c>
      <c r="C11" t="s">
        <v>9</v>
      </c>
      <c r="D11">
        <f>5.534*10^4</f>
        <v>55340</v>
      </c>
      <c r="E11">
        <f t="shared" si="0"/>
        <v>55340</v>
      </c>
    </row>
    <row r="12" spans="1:5" x14ac:dyDescent="0.2">
      <c r="A12" t="s">
        <v>5</v>
      </c>
      <c r="B12">
        <v>2</v>
      </c>
      <c r="C12" t="s">
        <v>9</v>
      </c>
      <c r="D12">
        <f>4.546*10^4</f>
        <v>45460</v>
      </c>
      <c r="E12">
        <f t="shared" si="0"/>
        <v>45460</v>
      </c>
    </row>
    <row r="13" spans="1:5" x14ac:dyDescent="0.2">
      <c r="A13" t="s">
        <v>5</v>
      </c>
      <c r="B13">
        <v>3</v>
      </c>
      <c r="C13" t="s">
        <v>9</v>
      </c>
      <c r="D13">
        <f>5.719*10^4</f>
        <v>57190</v>
      </c>
      <c r="E13">
        <f t="shared" si="0"/>
        <v>57190</v>
      </c>
    </row>
    <row r="15" spans="1:5" x14ac:dyDescent="0.2">
      <c r="A15" s="4" t="s">
        <v>8</v>
      </c>
    </row>
    <row r="16" spans="1:5" x14ac:dyDescent="0.2">
      <c r="A16" s="1" t="s">
        <v>0</v>
      </c>
      <c r="B16" s="1" t="s">
        <v>1</v>
      </c>
      <c r="C16" s="1" t="s">
        <v>2</v>
      </c>
      <c r="D16" s="1" t="s">
        <v>10</v>
      </c>
      <c r="E16" s="1" t="s">
        <v>22</v>
      </c>
    </row>
    <row r="17" spans="1:5" x14ac:dyDescent="0.2">
      <c r="A17" t="s">
        <v>3</v>
      </c>
      <c r="B17">
        <v>1</v>
      </c>
      <c r="C17" t="s">
        <v>9</v>
      </c>
      <c r="D17">
        <f>1.988*10^5</f>
        <v>198800</v>
      </c>
      <c r="E17">
        <f>D17</f>
        <v>198800</v>
      </c>
    </row>
    <row r="18" spans="1:5" x14ac:dyDescent="0.2">
      <c r="A18" t="s">
        <v>3</v>
      </c>
      <c r="B18">
        <v>2</v>
      </c>
      <c r="C18" t="s">
        <v>9</v>
      </c>
      <c r="D18">
        <f>1.807*10^5</f>
        <v>180700</v>
      </c>
      <c r="E18">
        <f t="shared" ref="E18:E25" si="1">D18</f>
        <v>180700</v>
      </c>
    </row>
    <row r="19" spans="1:5" x14ac:dyDescent="0.2">
      <c r="A19" t="s">
        <v>3</v>
      </c>
      <c r="B19">
        <v>3</v>
      </c>
      <c r="C19" t="s">
        <v>9</v>
      </c>
      <c r="D19">
        <f>2.104*10^5</f>
        <v>210400</v>
      </c>
      <c r="E19">
        <f t="shared" si="1"/>
        <v>210400</v>
      </c>
    </row>
    <row r="20" spans="1:5" x14ac:dyDescent="0.2">
      <c r="A20" t="s">
        <v>4</v>
      </c>
      <c r="B20">
        <v>1</v>
      </c>
      <c r="C20" t="s">
        <v>9</v>
      </c>
      <c r="D20">
        <f>1.717*10^5</f>
        <v>171700</v>
      </c>
      <c r="E20">
        <f t="shared" si="1"/>
        <v>171700</v>
      </c>
    </row>
    <row r="21" spans="1:5" x14ac:dyDescent="0.2">
      <c r="A21" t="s">
        <v>4</v>
      </c>
      <c r="B21">
        <v>2</v>
      </c>
      <c r="C21" t="s">
        <v>9</v>
      </c>
      <c r="D21">
        <f>1.833*10^5</f>
        <v>183300</v>
      </c>
      <c r="E21">
        <f t="shared" si="1"/>
        <v>183300</v>
      </c>
    </row>
    <row r="22" spans="1:5" x14ac:dyDescent="0.2">
      <c r="A22" t="s">
        <v>4</v>
      </c>
      <c r="B22">
        <v>3</v>
      </c>
      <c r="C22" t="s">
        <v>9</v>
      </c>
      <c r="D22">
        <f>1.749*10^5</f>
        <v>174900</v>
      </c>
      <c r="E22">
        <f t="shared" si="1"/>
        <v>174900</v>
      </c>
    </row>
    <row r="23" spans="1:5" x14ac:dyDescent="0.2">
      <c r="A23" t="s">
        <v>5</v>
      </c>
      <c r="B23">
        <v>1</v>
      </c>
      <c r="C23" t="s">
        <v>9</v>
      </c>
      <c r="D23">
        <f>2.095*10^5</f>
        <v>209500.00000000003</v>
      </c>
      <c r="E23">
        <f t="shared" si="1"/>
        <v>209500.00000000003</v>
      </c>
    </row>
    <row r="24" spans="1:5" x14ac:dyDescent="0.2">
      <c r="A24" t="s">
        <v>5</v>
      </c>
      <c r="B24">
        <v>2</v>
      </c>
      <c r="C24" t="s">
        <v>9</v>
      </c>
      <c r="D24">
        <f>2.139*10^5</f>
        <v>213899.99999999997</v>
      </c>
      <c r="E24">
        <f t="shared" si="1"/>
        <v>213899.99999999997</v>
      </c>
    </row>
    <row r="25" spans="1:5" x14ac:dyDescent="0.2">
      <c r="A25" t="s">
        <v>5</v>
      </c>
      <c r="B25">
        <v>3</v>
      </c>
      <c r="C25" t="s">
        <v>9</v>
      </c>
      <c r="D25">
        <f>2.014*10^5</f>
        <v>201399.99999999997</v>
      </c>
      <c r="E25">
        <f t="shared" si="1"/>
        <v>201399.99999999997</v>
      </c>
    </row>
    <row r="27" spans="1:5" x14ac:dyDescent="0.2">
      <c r="A27" s="3" t="s">
        <v>7</v>
      </c>
    </row>
    <row r="28" spans="1:5" x14ac:dyDescent="0.2">
      <c r="A28" s="1" t="s">
        <v>0</v>
      </c>
      <c r="B28" s="1" t="s">
        <v>1</v>
      </c>
      <c r="C28" s="1" t="s">
        <v>2</v>
      </c>
      <c r="D28" s="1" t="s">
        <v>10</v>
      </c>
      <c r="E28" s="1" t="s">
        <v>22</v>
      </c>
    </row>
    <row r="29" spans="1:5" x14ac:dyDescent="0.2">
      <c r="A29" t="s">
        <v>3</v>
      </c>
      <c r="B29">
        <v>1</v>
      </c>
      <c r="C29" t="s">
        <v>9</v>
      </c>
      <c r="D29">
        <f>3.668*10^5</f>
        <v>366800</v>
      </c>
      <c r="E29">
        <f>D29</f>
        <v>366800</v>
      </c>
    </row>
    <row r="30" spans="1:5" x14ac:dyDescent="0.2">
      <c r="A30" t="s">
        <v>3</v>
      </c>
      <c r="B30">
        <v>2</v>
      </c>
      <c r="C30" t="s">
        <v>9</v>
      </c>
      <c r="D30">
        <f>3.724*10^5</f>
        <v>372400</v>
      </c>
      <c r="E30">
        <f t="shared" ref="E30:E36" si="2">D30</f>
        <v>372400</v>
      </c>
    </row>
    <row r="31" spans="1:5" x14ac:dyDescent="0.2">
      <c r="A31" t="s">
        <v>3</v>
      </c>
      <c r="B31">
        <v>3</v>
      </c>
      <c r="C31" t="s">
        <v>9</v>
      </c>
      <c r="D31">
        <f>4.062*10^5</f>
        <v>406200</v>
      </c>
      <c r="E31">
        <f t="shared" si="2"/>
        <v>406200</v>
      </c>
    </row>
    <row r="32" spans="1:5" x14ac:dyDescent="0.2">
      <c r="A32" t="s">
        <v>4</v>
      </c>
      <c r="B32">
        <v>1</v>
      </c>
      <c r="C32" t="s">
        <v>9</v>
      </c>
      <c r="D32">
        <f>3.627*10^5</f>
        <v>362700</v>
      </c>
      <c r="E32">
        <f t="shared" si="2"/>
        <v>362700</v>
      </c>
    </row>
    <row r="33" spans="1:5" x14ac:dyDescent="0.2">
      <c r="A33" t="s">
        <v>4</v>
      </c>
      <c r="B33">
        <v>2</v>
      </c>
      <c r="C33" t="s">
        <v>9</v>
      </c>
      <c r="D33">
        <f>4.013*10^5</f>
        <v>401300</v>
      </c>
      <c r="E33">
        <f t="shared" si="2"/>
        <v>401300</v>
      </c>
    </row>
    <row r="34" spans="1:5" x14ac:dyDescent="0.2">
      <c r="A34" t="s">
        <v>4</v>
      </c>
      <c r="B34">
        <v>3</v>
      </c>
      <c r="C34" t="s">
        <v>9</v>
      </c>
      <c r="D34">
        <f>3.956*10^5</f>
        <v>395600</v>
      </c>
      <c r="E34">
        <f t="shared" si="2"/>
        <v>395600</v>
      </c>
    </row>
    <row r="35" spans="1:5" x14ac:dyDescent="0.2">
      <c r="A35" t="s">
        <v>5</v>
      </c>
      <c r="B35">
        <v>1</v>
      </c>
      <c r="C35" t="s">
        <v>9</v>
      </c>
      <c r="D35">
        <f>2.87*10^5</f>
        <v>287000</v>
      </c>
      <c r="E35">
        <f t="shared" si="2"/>
        <v>287000</v>
      </c>
    </row>
    <row r="36" spans="1:5" x14ac:dyDescent="0.2">
      <c r="A36" t="s">
        <v>5</v>
      </c>
      <c r="B36">
        <v>2</v>
      </c>
      <c r="C36" t="s">
        <v>9</v>
      </c>
      <c r="D36">
        <f>3.767*10^5</f>
        <v>376700</v>
      </c>
      <c r="E36">
        <f t="shared" si="2"/>
        <v>376700</v>
      </c>
    </row>
    <row r="37" spans="1:5" x14ac:dyDescent="0.2">
      <c r="A37" t="s">
        <v>5</v>
      </c>
      <c r="B37">
        <v>3</v>
      </c>
      <c r="C37" t="s">
        <v>9</v>
      </c>
      <c r="D37">
        <f>3.999*10^5</f>
        <v>399900</v>
      </c>
      <c r="E37">
        <f>D37</f>
        <v>399900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0CC8E6-B50A-C44E-870F-13C97C8A3BC5}">
  <dimension ref="A1:E38"/>
  <sheetViews>
    <sheetView zoomScale="75" workbookViewId="0">
      <selection activeCell="A2" sqref="A2"/>
    </sheetView>
  </sheetViews>
  <sheetFormatPr baseColWidth="10" defaultRowHeight="16" x14ac:dyDescent="0.2"/>
  <cols>
    <col min="4" max="4" width="15.5" bestFit="1" customWidth="1"/>
    <col min="5" max="5" width="16.6640625" bestFit="1" customWidth="1"/>
  </cols>
  <sheetData>
    <row r="1" spans="1:5" x14ac:dyDescent="0.2">
      <c r="A1" t="s">
        <v>30</v>
      </c>
    </row>
    <row r="3" spans="1:5" x14ac:dyDescent="0.2">
      <c r="A3" t="s">
        <v>24</v>
      </c>
    </row>
    <row r="4" spans="1:5" x14ac:dyDescent="0.2">
      <c r="A4" s="1" t="s">
        <v>0</v>
      </c>
      <c r="B4" s="1" t="s">
        <v>1</v>
      </c>
      <c r="C4" s="1" t="s">
        <v>2</v>
      </c>
      <c r="D4" s="1" t="s">
        <v>10</v>
      </c>
      <c r="E4" s="1" t="s">
        <v>22</v>
      </c>
    </row>
    <row r="5" spans="1:5" x14ac:dyDescent="0.2">
      <c r="A5" t="s">
        <v>3</v>
      </c>
      <c r="B5">
        <v>1</v>
      </c>
      <c r="C5" t="s">
        <v>25</v>
      </c>
      <c r="D5">
        <f>1.291*10^5</f>
        <v>129099.99999999999</v>
      </c>
      <c r="E5">
        <f>D5/2</f>
        <v>64549.999999999993</v>
      </c>
    </row>
    <row r="6" spans="1:5" x14ac:dyDescent="0.2">
      <c r="A6" t="s">
        <v>3</v>
      </c>
      <c r="B6">
        <v>2</v>
      </c>
      <c r="C6" t="s">
        <v>25</v>
      </c>
      <c r="D6">
        <f>1.505*10^5</f>
        <v>150500</v>
      </c>
      <c r="E6">
        <f t="shared" ref="E6:E13" si="0">D6/2</f>
        <v>75250</v>
      </c>
    </row>
    <row r="7" spans="1:5" x14ac:dyDescent="0.2">
      <c r="A7" t="s">
        <v>3</v>
      </c>
      <c r="B7">
        <v>3</v>
      </c>
      <c r="C7" t="s">
        <v>25</v>
      </c>
      <c r="D7">
        <f>1.281*10^5</f>
        <v>128099.99999999999</v>
      </c>
      <c r="E7">
        <f t="shared" si="0"/>
        <v>64049.999999999993</v>
      </c>
    </row>
    <row r="8" spans="1:5" x14ac:dyDescent="0.2">
      <c r="A8" t="s">
        <v>4</v>
      </c>
      <c r="B8">
        <v>1</v>
      </c>
      <c r="C8" t="s">
        <v>25</v>
      </c>
      <c r="D8">
        <f>1.99*10^5</f>
        <v>199000</v>
      </c>
      <c r="E8">
        <f t="shared" si="0"/>
        <v>99500</v>
      </c>
    </row>
    <row r="9" spans="1:5" x14ac:dyDescent="0.2">
      <c r="A9" t="s">
        <v>4</v>
      </c>
      <c r="B9">
        <v>2</v>
      </c>
      <c r="C9" t="s">
        <v>25</v>
      </c>
      <c r="D9">
        <f>2.285*10^5</f>
        <v>228500</v>
      </c>
      <c r="E9">
        <f t="shared" si="0"/>
        <v>114250</v>
      </c>
    </row>
    <row r="10" spans="1:5" x14ac:dyDescent="0.2">
      <c r="A10" t="s">
        <v>4</v>
      </c>
      <c r="B10">
        <v>3</v>
      </c>
      <c r="C10" t="s">
        <v>25</v>
      </c>
      <c r="D10">
        <f>1.912*10^5</f>
        <v>191200</v>
      </c>
      <c r="E10">
        <f t="shared" si="0"/>
        <v>95600</v>
      </c>
    </row>
    <row r="11" spans="1:5" x14ac:dyDescent="0.2">
      <c r="A11" t="s">
        <v>5</v>
      </c>
      <c r="B11">
        <v>1</v>
      </c>
      <c r="C11" t="s">
        <v>25</v>
      </c>
      <c r="D11">
        <f>2.61*10^5</f>
        <v>261000</v>
      </c>
      <c r="E11">
        <f t="shared" si="0"/>
        <v>130500</v>
      </c>
    </row>
    <row r="12" spans="1:5" x14ac:dyDescent="0.2">
      <c r="A12" t="s">
        <v>5</v>
      </c>
      <c r="B12">
        <v>2</v>
      </c>
      <c r="C12" t="s">
        <v>25</v>
      </c>
      <c r="D12">
        <f>2.88*10^5</f>
        <v>288000</v>
      </c>
      <c r="E12">
        <f t="shared" si="0"/>
        <v>144000</v>
      </c>
    </row>
    <row r="13" spans="1:5" x14ac:dyDescent="0.2">
      <c r="A13" t="s">
        <v>5</v>
      </c>
      <c r="B13">
        <v>3</v>
      </c>
      <c r="C13" t="s">
        <v>25</v>
      </c>
      <c r="D13">
        <f>2.942*10^5</f>
        <v>294200</v>
      </c>
      <c r="E13">
        <f t="shared" si="0"/>
        <v>147100</v>
      </c>
    </row>
    <row r="15" spans="1:5" x14ac:dyDescent="0.2">
      <c r="A15" t="s">
        <v>26</v>
      </c>
    </row>
    <row r="16" spans="1:5" x14ac:dyDescent="0.2">
      <c r="A16" s="1" t="s">
        <v>0</v>
      </c>
      <c r="B16" s="1" t="s">
        <v>1</v>
      </c>
      <c r="C16" s="1" t="s">
        <v>2</v>
      </c>
      <c r="D16" s="1" t="s">
        <v>10</v>
      </c>
      <c r="E16" s="1" t="s">
        <v>22</v>
      </c>
    </row>
    <row r="17" spans="1:5" x14ac:dyDescent="0.2">
      <c r="A17" t="s">
        <v>3</v>
      </c>
      <c r="B17">
        <v>1</v>
      </c>
      <c r="C17" t="s">
        <v>27</v>
      </c>
      <c r="D17">
        <f>2.693*10^4</f>
        <v>26930</v>
      </c>
      <c r="E17">
        <f>D17/2</f>
        <v>13465</v>
      </c>
    </row>
    <row r="18" spans="1:5" x14ac:dyDescent="0.2">
      <c r="A18" t="s">
        <v>3</v>
      </c>
      <c r="B18">
        <v>2</v>
      </c>
      <c r="C18" t="s">
        <v>27</v>
      </c>
      <c r="D18">
        <f>3.764*10^4</f>
        <v>37640</v>
      </c>
      <c r="E18">
        <f t="shared" ref="E18:E25" si="1">D18/2</f>
        <v>18820</v>
      </c>
    </row>
    <row r="19" spans="1:5" x14ac:dyDescent="0.2">
      <c r="A19" t="s">
        <v>3</v>
      </c>
      <c r="B19">
        <v>3</v>
      </c>
      <c r="C19" t="s">
        <v>27</v>
      </c>
      <c r="D19">
        <f>8.497*10^4</f>
        <v>84970</v>
      </c>
      <c r="E19">
        <f t="shared" si="1"/>
        <v>42485</v>
      </c>
    </row>
    <row r="20" spans="1:5" x14ac:dyDescent="0.2">
      <c r="A20" t="s">
        <v>4</v>
      </c>
      <c r="B20">
        <v>1</v>
      </c>
      <c r="C20" t="s">
        <v>27</v>
      </c>
      <c r="D20">
        <f>2.201*10^5</f>
        <v>220100</v>
      </c>
      <c r="E20">
        <f t="shared" si="1"/>
        <v>110050</v>
      </c>
    </row>
    <row r="21" spans="1:5" x14ac:dyDescent="0.2">
      <c r="A21" t="s">
        <v>4</v>
      </c>
      <c r="B21">
        <v>2</v>
      </c>
      <c r="C21" t="s">
        <v>27</v>
      </c>
      <c r="D21">
        <f>1.939*10^5</f>
        <v>193900</v>
      </c>
      <c r="E21">
        <f t="shared" si="1"/>
        <v>96950</v>
      </c>
    </row>
    <row r="22" spans="1:5" x14ac:dyDescent="0.2">
      <c r="A22" t="s">
        <v>4</v>
      </c>
      <c r="B22">
        <v>3</v>
      </c>
      <c r="C22" t="s">
        <v>27</v>
      </c>
      <c r="D22">
        <f>1.618*10^5</f>
        <v>161800</v>
      </c>
      <c r="E22">
        <f t="shared" si="1"/>
        <v>80900</v>
      </c>
    </row>
    <row r="23" spans="1:5" x14ac:dyDescent="0.2">
      <c r="A23" t="s">
        <v>5</v>
      </c>
      <c r="B23">
        <v>1</v>
      </c>
      <c r="C23" t="s">
        <v>27</v>
      </c>
      <c r="D23">
        <f>2.32*10^5</f>
        <v>231999.99999999997</v>
      </c>
      <c r="E23">
        <f t="shared" si="1"/>
        <v>115999.99999999999</v>
      </c>
    </row>
    <row r="24" spans="1:5" x14ac:dyDescent="0.2">
      <c r="A24" t="s">
        <v>5</v>
      </c>
      <c r="B24">
        <v>2</v>
      </c>
      <c r="C24" t="s">
        <v>27</v>
      </c>
      <c r="D24">
        <f>2.396*10^5</f>
        <v>239600</v>
      </c>
      <c r="E24">
        <f t="shared" si="1"/>
        <v>119800</v>
      </c>
    </row>
    <row r="25" spans="1:5" x14ac:dyDescent="0.2">
      <c r="A25" t="s">
        <v>5</v>
      </c>
      <c r="B25">
        <v>3</v>
      </c>
      <c r="C25" t="s">
        <v>27</v>
      </c>
      <c r="D25">
        <f>2.494*10^5</f>
        <v>249400.00000000003</v>
      </c>
      <c r="E25">
        <f t="shared" si="1"/>
        <v>124700.00000000001</v>
      </c>
    </row>
    <row r="27" spans="1:5" x14ac:dyDescent="0.2">
      <c r="A27" t="s">
        <v>28</v>
      </c>
    </row>
    <row r="29" spans="1:5" x14ac:dyDescent="0.2">
      <c r="A29" s="1" t="s">
        <v>0</v>
      </c>
      <c r="B29" s="1" t="s">
        <v>1</v>
      </c>
      <c r="C29" s="1" t="s">
        <v>2</v>
      </c>
      <c r="D29" s="1" t="s">
        <v>10</v>
      </c>
      <c r="E29" s="1" t="s">
        <v>22</v>
      </c>
    </row>
    <row r="30" spans="1:5" x14ac:dyDescent="0.2">
      <c r="A30" t="s">
        <v>3</v>
      </c>
      <c r="B30">
        <v>1</v>
      </c>
      <c r="C30" t="s">
        <v>29</v>
      </c>
      <c r="D30">
        <f>2.817*10^4</f>
        <v>28170</v>
      </c>
      <c r="E30">
        <f>D30/2</f>
        <v>14085</v>
      </c>
    </row>
    <row r="31" spans="1:5" x14ac:dyDescent="0.2">
      <c r="A31" t="s">
        <v>3</v>
      </c>
      <c r="B31">
        <v>2</v>
      </c>
      <c r="C31" t="s">
        <v>29</v>
      </c>
      <c r="D31">
        <f>2.705*10^4</f>
        <v>27050</v>
      </c>
      <c r="E31">
        <f t="shared" ref="E31:E38" si="2">D31/2</f>
        <v>13525</v>
      </c>
    </row>
    <row r="32" spans="1:5" x14ac:dyDescent="0.2">
      <c r="A32" t="s">
        <v>3</v>
      </c>
      <c r="B32">
        <v>3</v>
      </c>
      <c r="C32" t="s">
        <v>29</v>
      </c>
      <c r="D32">
        <f>1.541*10^4</f>
        <v>15410</v>
      </c>
      <c r="E32">
        <f t="shared" si="2"/>
        <v>7705</v>
      </c>
    </row>
    <row r="33" spans="1:5" x14ac:dyDescent="0.2">
      <c r="A33" t="s">
        <v>4</v>
      </c>
      <c r="B33">
        <v>1</v>
      </c>
      <c r="C33" t="s">
        <v>29</v>
      </c>
      <c r="D33">
        <f>2.712*10^5</f>
        <v>271200</v>
      </c>
      <c r="E33">
        <f t="shared" si="2"/>
        <v>135600</v>
      </c>
    </row>
    <row r="34" spans="1:5" x14ac:dyDescent="0.2">
      <c r="A34" t="s">
        <v>4</v>
      </c>
      <c r="B34">
        <v>2</v>
      </c>
      <c r="C34" t="s">
        <v>29</v>
      </c>
      <c r="D34">
        <f>2.815*10^5</f>
        <v>281500</v>
      </c>
      <c r="E34">
        <f t="shared" si="2"/>
        <v>140750</v>
      </c>
    </row>
    <row r="35" spans="1:5" x14ac:dyDescent="0.2">
      <c r="A35" t="s">
        <v>4</v>
      </c>
      <c r="B35">
        <v>3</v>
      </c>
      <c r="C35" t="s">
        <v>29</v>
      </c>
      <c r="D35">
        <f>2.64*10^5</f>
        <v>264000</v>
      </c>
      <c r="E35">
        <f t="shared" si="2"/>
        <v>132000</v>
      </c>
    </row>
    <row r="36" spans="1:5" x14ac:dyDescent="0.2">
      <c r="A36" t="s">
        <v>5</v>
      </c>
      <c r="B36">
        <v>1</v>
      </c>
      <c r="C36" t="s">
        <v>29</v>
      </c>
      <c r="D36">
        <f>2.418*10^5</f>
        <v>241800.00000000003</v>
      </c>
      <c r="E36">
        <f t="shared" si="2"/>
        <v>120900.00000000001</v>
      </c>
    </row>
    <row r="37" spans="1:5" x14ac:dyDescent="0.2">
      <c r="A37" t="s">
        <v>5</v>
      </c>
      <c r="B37">
        <v>2</v>
      </c>
      <c r="C37" t="s">
        <v>29</v>
      </c>
      <c r="D37">
        <f>2.513*10^5</f>
        <v>251300</v>
      </c>
      <c r="E37">
        <f t="shared" si="2"/>
        <v>125650</v>
      </c>
    </row>
    <row r="38" spans="1:5" x14ac:dyDescent="0.2">
      <c r="A38" t="s">
        <v>5</v>
      </c>
      <c r="B38">
        <v>3</v>
      </c>
      <c r="C38" t="s">
        <v>29</v>
      </c>
      <c r="D38">
        <f>2.547*10^5</f>
        <v>254700.00000000003</v>
      </c>
      <c r="E38">
        <f t="shared" si="2"/>
        <v>127350.00000000001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906FA2-0089-804E-B8D1-CB710BC7078F}">
  <dimension ref="A1:F55"/>
  <sheetViews>
    <sheetView tabSelected="1" workbookViewId="0">
      <selection activeCell="A2" sqref="A2"/>
    </sheetView>
  </sheetViews>
  <sheetFormatPr baseColWidth="10" defaultRowHeight="16" x14ac:dyDescent="0.2"/>
  <cols>
    <col min="2" max="2" width="8.83203125" bestFit="1" customWidth="1"/>
    <col min="4" max="4" width="15.33203125" bestFit="1" customWidth="1"/>
    <col min="5" max="5" width="16.6640625" bestFit="1" customWidth="1"/>
    <col min="6" max="6" width="37.6640625" bestFit="1" customWidth="1"/>
  </cols>
  <sheetData>
    <row r="1" spans="1:6" x14ac:dyDescent="0.2">
      <c r="A1" s="2" t="s">
        <v>38</v>
      </c>
    </row>
    <row r="3" spans="1:6" x14ac:dyDescent="0.2">
      <c r="A3" t="s">
        <v>11</v>
      </c>
    </row>
    <row r="4" spans="1:6" x14ac:dyDescent="0.2">
      <c r="A4" s="1" t="s">
        <v>0</v>
      </c>
      <c r="B4" s="1" t="s">
        <v>1</v>
      </c>
      <c r="C4" s="1" t="s">
        <v>2</v>
      </c>
      <c r="D4" s="1" t="s">
        <v>10</v>
      </c>
      <c r="E4" s="1" t="s">
        <v>22</v>
      </c>
      <c r="F4" s="1" t="s">
        <v>12</v>
      </c>
    </row>
    <row r="5" spans="1:6" x14ac:dyDescent="0.2">
      <c r="A5" t="s">
        <v>4</v>
      </c>
      <c r="B5">
        <v>1</v>
      </c>
      <c r="C5" t="s">
        <v>25</v>
      </c>
      <c r="D5">
        <f>2.05*10^5</f>
        <v>204999.99999999997</v>
      </c>
      <c r="E5">
        <f>D5*4</f>
        <v>819999.99999999988</v>
      </c>
      <c r="F5">
        <f>E5/4</f>
        <v>204999.99999999997</v>
      </c>
    </row>
    <row r="6" spans="1:6" x14ac:dyDescent="0.2">
      <c r="A6" t="s">
        <v>4</v>
      </c>
      <c r="B6">
        <v>2</v>
      </c>
      <c r="C6" t="s">
        <v>25</v>
      </c>
      <c r="D6">
        <f>2*10^5</f>
        <v>200000</v>
      </c>
      <c r="E6">
        <f t="shared" ref="E6:E7" si="0">D6*4</f>
        <v>800000</v>
      </c>
      <c r="F6">
        <f t="shared" ref="F6:F7" si="1">E6/4</f>
        <v>200000</v>
      </c>
    </row>
    <row r="7" spans="1:6" x14ac:dyDescent="0.2">
      <c r="A7" t="s">
        <v>4</v>
      </c>
      <c r="B7">
        <v>3</v>
      </c>
      <c r="C7" t="s">
        <v>25</v>
      </c>
      <c r="D7">
        <f>1.917*10^5</f>
        <v>191700</v>
      </c>
      <c r="E7">
        <f t="shared" si="0"/>
        <v>766800</v>
      </c>
      <c r="F7">
        <f t="shared" si="1"/>
        <v>191700</v>
      </c>
    </row>
    <row r="9" spans="1:6" x14ac:dyDescent="0.2">
      <c r="A9" t="s">
        <v>13</v>
      </c>
    </row>
    <row r="10" spans="1:6" x14ac:dyDescent="0.2">
      <c r="A10" s="1" t="s">
        <v>0</v>
      </c>
      <c r="B10" s="1" t="s">
        <v>1</v>
      </c>
      <c r="C10" s="1" t="s">
        <v>2</v>
      </c>
      <c r="D10" s="1" t="s">
        <v>10</v>
      </c>
      <c r="E10" s="1" t="s">
        <v>22</v>
      </c>
      <c r="F10" s="1" t="s">
        <v>12</v>
      </c>
    </row>
    <row r="11" spans="1:6" x14ac:dyDescent="0.2">
      <c r="A11" t="s">
        <v>4</v>
      </c>
      <c r="B11">
        <v>1</v>
      </c>
      <c r="C11" t="s">
        <v>29</v>
      </c>
      <c r="D11">
        <f>1.239*10^5</f>
        <v>123900.00000000001</v>
      </c>
      <c r="E11">
        <f>D11*4</f>
        <v>495600.00000000006</v>
      </c>
      <c r="F11">
        <f>E11/2</f>
        <v>247800.00000000003</v>
      </c>
    </row>
    <row r="12" spans="1:6" x14ac:dyDescent="0.2">
      <c r="A12" t="s">
        <v>4</v>
      </c>
      <c r="B12">
        <v>2</v>
      </c>
      <c r="C12" t="s">
        <v>29</v>
      </c>
      <c r="D12">
        <f>1.102*10^5</f>
        <v>110200.00000000001</v>
      </c>
      <c r="E12">
        <f t="shared" ref="E12:E13" si="2">D12*4</f>
        <v>440800.00000000006</v>
      </c>
      <c r="F12">
        <f t="shared" ref="F12:F13" si="3">E12/2</f>
        <v>220400.00000000003</v>
      </c>
    </row>
    <row r="13" spans="1:6" x14ac:dyDescent="0.2">
      <c r="A13" t="s">
        <v>4</v>
      </c>
      <c r="B13">
        <v>3</v>
      </c>
      <c r="C13" t="s">
        <v>29</v>
      </c>
      <c r="D13">
        <f>1.283*10^5</f>
        <v>128299.99999999999</v>
      </c>
      <c r="E13">
        <f t="shared" si="2"/>
        <v>513199.99999999994</v>
      </c>
      <c r="F13">
        <f t="shared" si="3"/>
        <v>256599.99999999997</v>
      </c>
    </row>
    <row r="15" spans="1:6" x14ac:dyDescent="0.2">
      <c r="A15" t="s">
        <v>14</v>
      </c>
    </row>
    <row r="16" spans="1:6" x14ac:dyDescent="0.2">
      <c r="A16" s="1" t="s">
        <v>0</v>
      </c>
      <c r="B16" s="1" t="s">
        <v>1</v>
      </c>
      <c r="C16" s="1" t="s">
        <v>2</v>
      </c>
      <c r="D16" s="1" t="s">
        <v>10</v>
      </c>
      <c r="E16" s="1" t="s">
        <v>22</v>
      </c>
      <c r="F16" s="1" t="s">
        <v>12</v>
      </c>
    </row>
    <row r="17" spans="1:6" x14ac:dyDescent="0.2">
      <c r="A17" t="s">
        <v>4</v>
      </c>
      <c r="B17">
        <v>1</v>
      </c>
      <c r="C17" t="s">
        <v>31</v>
      </c>
      <c r="D17">
        <f>1.112*10^5</f>
        <v>111200.00000000001</v>
      </c>
      <c r="E17">
        <f>D17*4</f>
        <v>444800.00000000006</v>
      </c>
      <c r="F17">
        <f>E17/2</f>
        <v>222400.00000000003</v>
      </c>
    </row>
    <row r="18" spans="1:6" x14ac:dyDescent="0.2">
      <c r="A18" t="s">
        <v>4</v>
      </c>
      <c r="B18">
        <v>2</v>
      </c>
      <c r="C18" t="s">
        <v>31</v>
      </c>
      <c r="D18">
        <f>1.15*10^5</f>
        <v>114999.99999999999</v>
      </c>
      <c r="E18">
        <f t="shared" ref="E18:E19" si="4">D18*4</f>
        <v>459999.99999999994</v>
      </c>
      <c r="F18">
        <f t="shared" ref="F18:F19" si="5">E18/2</f>
        <v>229999.99999999997</v>
      </c>
    </row>
    <row r="19" spans="1:6" x14ac:dyDescent="0.2">
      <c r="A19" t="s">
        <v>4</v>
      </c>
      <c r="B19">
        <v>3</v>
      </c>
      <c r="C19" t="s">
        <v>31</v>
      </c>
      <c r="D19">
        <f>1.163*10^5</f>
        <v>116300</v>
      </c>
      <c r="E19">
        <f t="shared" si="4"/>
        <v>465200</v>
      </c>
      <c r="F19">
        <f t="shared" si="5"/>
        <v>232600</v>
      </c>
    </row>
    <row r="21" spans="1:6" x14ac:dyDescent="0.2">
      <c r="A21" t="s">
        <v>15</v>
      </c>
    </row>
    <row r="22" spans="1:6" x14ac:dyDescent="0.2">
      <c r="A22" s="1" t="s">
        <v>0</v>
      </c>
      <c r="B22" s="1" t="s">
        <v>1</v>
      </c>
      <c r="C22" s="1" t="s">
        <v>2</v>
      </c>
      <c r="D22" s="1" t="s">
        <v>10</v>
      </c>
      <c r="E22" s="1" t="s">
        <v>22</v>
      </c>
      <c r="F22" s="1" t="s">
        <v>12</v>
      </c>
    </row>
    <row r="23" spans="1:6" x14ac:dyDescent="0.2">
      <c r="A23" t="s">
        <v>4</v>
      </c>
      <c r="B23">
        <v>1</v>
      </c>
      <c r="C23" t="s">
        <v>32</v>
      </c>
      <c r="D23">
        <f>6.656*10^4</f>
        <v>66560</v>
      </c>
      <c r="E23">
        <f>D23*4</f>
        <v>266240</v>
      </c>
      <c r="F23">
        <f>E23*0.75</f>
        <v>199680</v>
      </c>
    </row>
    <row r="24" spans="1:6" x14ac:dyDescent="0.2">
      <c r="A24" t="s">
        <v>4</v>
      </c>
      <c r="B24">
        <v>2</v>
      </c>
      <c r="C24" t="s">
        <v>32</v>
      </c>
      <c r="D24">
        <f>6.902*10^4</f>
        <v>69020</v>
      </c>
      <c r="E24">
        <f t="shared" ref="E24:E25" si="6">D24*4</f>
        <v>276080</v>
      </c>
      <c r="F24">
        <f t="shared" ref="F24:F25" si="7">E24*0.75</f>
        <v>207060</v>
      </c>
    </row>
    <row r="25" spans="1:6" x14ac:dyDescent="0.2">
      <c r="A25" t="s">
        <v>4</v>
      </c>
      <c r="B25">
        <v>3</v>
      </c>
      <c r="C25" t="s">
        <v>32</v>
      </c>
      <c r="D25">
        <f>7.939*10^4</f>
        <v>79390</v>
      </c>
      <c r="E25">
        <f t="shared" si="6"/>
        <v>317560</v>
      </c>
      <c r="F25">
        <f t="shared" si="7"/>
        <v>238170</v>
      </c>
    </row>
    <row r="27" spans="1:6" x14ac:dyDescent="0.2">
      <c r="A27" t="s">
        <v>16</v>
      </c>
    </row>
    <row r="28" spans="1:6" x14ac:dyDescent="0.2">
      <c r="A28" s="1" t="s">
        <v>0</v>
      </c>
      <c r="B28" s="1" t="s">
        <v>1</v>
      </c>
      <c r="C28" s="1" t="s">
        <v>2</v>
      </c>
      <c r="D28" s="1" t="s">
        <v>10</v>
      </c>
      <c r="E28" s="1" t="s">
        <v>22</v>
      </c>
      <c r="F28" s="1" t="s">
        <v>12</v>
      </c>
    </row>
    <row r="29" spans="1:6" x14ac:dyDescent="0.2">
      <c r="A29" t="s">
        <v>4</v>
      </c>
      <c r="B29">
        <v>1</v>
      </c>
      <c r="C29" t="s">
        <v>33</v>
      </c>
      <c r="D29">
        <f>7.397*10^4</f>
        <v>73970</v>
      </c>
      <c r="E29">
        <f>D29*4</f>
        <v>295880</v>
      </c>
      <c r="F29">
        <f>E29*0.75</f>
        <v>221910</v>
      </c>
    </row>
    <row r="30" spans="1:6" x14ac:dyDescent="0.2">
      <c r="A30" t="s">
        <v>4</v>
      </c>
      <c r="B30">
        <v>2</v>
      </c>
      <c r="C30" t="s">
        <v>33</v>
      </c>
      <c r="D30">
        <f>7.921*10^4</f>
        <v>79210</v>
      </c>
      <c r="E30">
        <f t="shared" ref="E30:E31" si="8">D30*4</f>
        <v>316840</v>
      </c>
      <c r="F30">
        <f t="shared" ref="F30:F31" si="9">E30*0.75</f>
        <v>237630</v>
      </c>
    </row>
    <row r="31" spans="1:6" x14ac:dyDescent="0.2">
      <c r="A31" t="s">
        <v>4</v>
      </c>
      <c r="B31">
        <v>3</v>
      </c>
      <c r="C31" t="s">
        <v>33</v>
      </c>
      <c r="D31">
        <f>1.017*10^5</f>
        <v>101699.99999999999</v>
      </c>
      <c r="E31">
        <f t="shared" si="8"/>
        <v>406799.99999999994</v>
      </c>
      <c r="F31">
        <f t="shared" si="9"/>
        <v>305099.99999999994</v>
      </c>
    </row>
    <row r="33" spans="1:6" x14ac:dyDescent="0.2">
      <c r="A33" t="s">
        <v>17</v>
      </c>
    </row>
    <row r="34" spans="1:6" x14ac:dyDescent="0.2">
      <c r="A34" s="1" t="s">
        <v>0</v>
      </c>
      <c r="B34" s="1" t="s">
        <v>1</v>
      </c>
      <c r="C34" s="1" t="s">
        <v>2</v>
      </c>
      <c r="D34" s="1" t="s">
        <v>10</v>
      </c>
      <c r="E34" s="1" t="s">
        <v>22</v>
      </c>
      <c r="F34" s="1" t="s">
        <v>12</v>
      </c>
    </row>
    <row r="35" spans="1:6" x14ac:dyDescent="0.2">
      <c r="A35" t="s">
        <v>4</v>
      </c>
      <c r="B35">
        <v>1</v>
      </c>
      <c r="C35" t="s">
        <v>34</v>
      </c>
      <c r="D35">
        <f>4.781*10^4</f>
        <v>47810</v>
      </c>
      <c r="E35">
        <f>D35*4</f>
        <v>191240</v>
      </c>
      <c r="F35">
        <f>E35*0.75</f>
        <v>143430</v>
      </c>
    </row>
    <row r="36" spans="1:6" x14ac:dyDescent="0.2">
      <c r="A36" t="s">
        <v>4</v>
      </c>
      <c r="B36">
        <v>2</v>
      </c>
      <c r="C36" t="s">
        <v>34</v>
      </c>
      <c r="D36">
        <f>3.909*10^4</f>
        <v>39090</v>
      </c>
      <c r="E36">
        <f t="shared" ref="E36:E37" si="10">D36*4</f>
        <v>156360</v>
      </c>
      <c r="F36">
        <f t="shared" ref="F36:F37" si="11">E36*0.75</f>
        <v>117270</v>
      </c>
    </row>
    <row r="37" spans="1:6" x14ac:dyDescent="0.2">
      <c r="A37" t="s">
        <v>4</v>
      </c>
      <c r="B37">
        <v>3</v>
      </c>
      <c r="C37" t="s">
        <v>34</v>
      </c>
      <c r="D37">
        <f>3.878*10^4</f>
        <v>38780</v>
      </c>
      <c r="E37">
        <f t="shared" si="10"/>
        <v>155120</v>
      </c>
      <c r="F37">
        <f t="shared" si="11"/>
        <v>116340</v>
      </c>
    </row>
    <row r="39" spans="1:6" x14ac:dyDescent="0.2">
      <c r="A39" t="s">
        <v>18</v>
      </c>
    </row>
    <row r="40" spans="1:6" x14ac:dyDescent="0.2">
      <c r="A40" s="1" t="s">
        <v>0</v>
      </c>
      <c r="B40" s="1" t="s">
        <v>1</v>
      </c>
      <c r="C40" s="1" t="s">
        <v>2</v>
      </c>
      <c r="D40" s="1" t="s">
        <v>10</v>
      </c>
      <c r="E40" s="1" t="s">
        <v>22</v>
      </c>
      <c r="F40" s="1" t="s">
        <v>12</v>
      </c>
    </row>
    <row r="41" spans="1:6" x14ac:dyDescent="0.2">
      <c r="A41" t="s">
        <v>4</v>
      </c>
      <c r="B41">
        <v>1</v>
      </c>
      <c r="C41" t="s">
        <v>35</v>
      </c>
      <c r="D41">
        <f>9.941*10^4</f>
        <v>99410</v>
      </c>
      <c r="E41">
        <f>D41*4</f>
        <v>397640</v>
      </c>
      <c r="F41">
        <f>E41*0.75</f>
        <v>298230</v>
      </c>
    </row>
    <row r="42" spans="1:6" x14ac:dyDescent="0.2">
      <c r="A42" t="s">
        <v>4</v>
      </c>
      <c r="B42">
        <v>2</v>
      </c>
      <c r="C42" t="s">
        <v>35</v>
      </c>
      <c r="D42">
        <f>4.184*10^4</f>
        <v>41840</v>
      </c>
      <c r="E42">
        <f t="shared" ref="E42:E43" si="12">D42*4</f>
        <v>167360</v>
      </c>
      <c r="F42">
        <f t="shared" ref="F42:F43" si="13">E42*0.75</f>
        <v>125520</v>
      </c>
    </row>
    <row r="43" spans="1:6" x14ac:dyDescent="0.2">
      <c r="A43" t="s">
        <v>4</v>
      </c>
      <c r="B43">
        <v>3</v>
      </c>
      <c r="C43" t="s">
        <v>35</v>
      </c>
      <c r="D43">
        <f>5.084*10^4</f>
        <v>50839.999999999993</v>
      </c>
      <c r="E43">
        <f t="shared" si="12"/>
        <v>203359.99999999997</v>
      </c>
      <c r="F43">
        <f t="shared" si="13"/>
        <v>152519.99999999997</v>
      </c>
    </row>
    <row r="45" spans="1:6" x14ac:dyDescent="0.2">
      <c r="A45" t="s">
        <v>19</v>
      </c>
    </row>
    <row r="46" spans="1:6" x14ac:dyDescent="0.2">
      <c r="A46" s="1" t="s">
        <v>0</v>
      </c>
      <c r="B46" s="1" t="s">
        <v>1</v>
      </c>
      <c r="C46" s="1" t="s">
        <v>2</v>
      </c>
      <c r="D46" s="1" t="s">
        <v>10</v>
      </c>
      <c r="E46" s="1" t="s">
        <v>22</v>
      </c>
      <c r="F46" s="1" t="s">
        <v>12</v>
      </c>
    </row>
    <row r="47" spans="1:6" x14ac:dyDescent="0.2">
      <c r="A47" t="s">
        <v>4</v>
      </c>
      <c r="B47">
        <v>1</v>
      </c>
      <c r="C47" t="s">
        <v>36</v>
      </c>
      <c r="D47" s="5">
        <v>82030</v>
      </c>
      <c r="E47" s="5">
        <f>D47*4/2</f>
        <v>164060</v>
      </c>
      <c r="F47" s="5">
        <f>E47*0.75</f>
        <v>123045</v>
      </c>
    </row>
    <row r="48" spans="1:6" x14ac:dyDescent="0.2">
      <c r="A48" t="s">
        <v>4</v>
      </c>
      <c r="B48">
        <v>2</v>
      </c>
      <c r="C48" t="s">
        <v>36</v>
      </c>
      <c r="D48" s="5">
        <v>81200</v>
      </c>
      <c r="E48" s="5">
        <f t="shared" ref="E48:E49" si="14">D48*4/2</f>
        <v>162400</v>
      </c>
      <c r="F48" s="5">
        <f t="shared" ref="F48:F49" si="15">E48*0.75</f>
        <v>121800</v>
      </c>
    </row>
    <row r="49" spans="1:6" x14ac:dyDescent="0.2">
      <c r="A49" t="s">
        <v>4</v>
      </c>
      <c r="B49">
        <v>3</v>
      </c>
      <c r="C49" t="s">
        <v>36</v>
      </c>
      <c r="D49" s="5">
        <v>92550</v>
      </c>
      <c r="E49" s="5">
        <f t="shared" si="14"/>
        <v>185100</v>
      </c>
      <c r="F49" s="5">
        <f t="shared" si="15"/>
        <v>138825</v>
      </c>
    </row>
    <row r="51" spans="1:6" x14ac:dyDescent="0.2">
      <c r="A51" t="s">
        <v>20</v>
      </c>
    </row>
    <row r="52" spans="1:6" x14ac:dyDescent="0.2">
      <c r="A52" s="1" t="s">
        <v>0</v>
      </c>
      <c r="B52" s="1" t="s">
        <v>1</v>
      </c>
      <c r="C52" s="1" t="s">
        <v>2</v>
      </c>
      <c r="D52" s="1" t="s">
        <v>10</v>
      </c>
      <c r="E52" s="1" t="s">
        <v>22</v>
      </c>
      <c r="F52" s="1" t="s">
        <v>21</v>
      </c>
    </row>
    <row r="53" spans="1:6" x14ac:dyDescent="0.2">
      <c r="A53" t="s">
        <v>4</v>
      </c>
      <c r="B53">
        <v>1</v>
      </c>
      <c r="C53" t="s">
        <v>37</v>
      </c>
      <c r="D53" s="5">
        <v>14910</v>
      </c>
      <c r="E53" s="5">
        <f>D53*10</f>
        <v>149100</v>
      </c>
      <c r="F53" s="5">
        <f>E53*0.9*0.5</f>
        <v>67095</v>
      </c>
    </row>
    <row r="54" spans="1:6" x14ac:dyDescent="0.2">
      <c r="A54" t="s">
        <v>4</v>
      </c>
      <c r="B54">
        <v>2</v>
      </c>
      <c r="C54" t="s">
        <v>37</v>
      </c>
      <c r="D54" s="5">
        <v>15530</v>
      </c>
      <c r="E54" s="5">
        <f t="shared" ref="E54:E55" si="16">D54*10</f>
        <v>155300</v>
      </c>
      <c r="F54" s="5">
        <f t="shared" ref="F54:F55" si="17">E54*0.9*0.5</f>
        <v>69885</v>
      </c>
    </row>
    <row r="55" spans="1:6" x14ac:dyDescent="0.2">
      <c r="A55" t="s">
        <v>4</v>
      </c>
      <c r="B55">
        <v>3</v>
      </c>
      <c r="C55" t="s">
        <v>37</v>
      </c>
      <c r="D55" s="5">
        <v>18400</v>
      </c>
      <c r="E55" s="5">
        <f t="shared" si="16"/>
        <v>184000</v>
      </c>
      <c r="F55" s="5">
        <f t="shared" si="17"/>
        <v>82800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</vt:lpstr>
      <vt:lpstr>E</vt:lpstr>
      <vt:lpstr>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Trolle</dc:creator>
  <cp:lastModifiedBy>Julie Trolle</cp:lastModifiedBy>
  <dcterms:created xsi:type="dcterms:W3CDTF">2021-08-18T18:50:30Z</dcterms:created>
  <dcterms:modified xsi:type="dcterms:W3CDTF">2022-07-29T19:24:36Z</dcterms:modified>
</cp:coreProperties>
</file>